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Notebook\Desktop\"/>
    </mc:Choice>
  </mc:AlternateContent>
  <xr:revisionPtr revIDLastSave="0" documentId="13_ncr:1_{3B57208D-14B2-4530-A72A-A3EB7E79B4C0}" xr6:coauthVersionLast="40" xr6:coauthVersionMax="40" xr10:uidLastSave="{00000000-0000-0000-0000-000000000000}"/>
  <bookViews>
    <workbookView xWindow="0" yWindow="0" windowWidth="2160" windowHeight="0" xr2:uid="{00000000-000D-0000-FFFF-FFFF00000000}"/>
  </bookViews>
  <sheets>
    <sheet name="Sheet1 (4)" sheetId="4" r:id="rId1"/>
  </sheets>
  <definedNames>
    <definedName name="_xlnm._FilterDatabase" localSheetId="0" hidden="1">'Sheet1 (4)'!$C$1:$C$67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L28" i="4" l="1"/>
  <c r="J28" i="4"/>
  <c r="H28" i="4"/>
  <c r="H27" i="4"/>
  <c r="L26" i="4"/>
  <c r="J26" i="4"/>
  <c r="L25" i="4"/>
  <c r="L24" i="4"/>
  <c r="F24" i="4"/>
  <c r="J24" i="4" s="1"/>
  <c r="L23" i="4"/>
  <c r="J23" i="4"/>
  <c r="H23" i="4"/>
  <c r="M23" i="4" l="1"/>
  <c r="J27" i="4"/>
  <c r="H24" i="4"/>
  <c r="M24" i="4" s="1"/>
  <c r="L27" i="4"/>
  <c r="M28" i="4"/>
  <c r="H25" i="4"/>
  <c r="J25" i="4"/>
  <c r="H26" i="4"/>
  <c r="M26" i="4" s="1"/>
  <c r="M27" i="4" l="1"/>
  <c r="M25" i="4"/>
  <c r="F57" i="4" l="1"/>
  <c r="F53" i="4"/>
  <c r="F51" i="4"/>
  <c r="L57" i="4" l="1"/>
  <c r="L55" i="4"/>
  <c r="L51" i="4"/>
  <c r="H53" i="4"/>
  <c r="L49" i="4"/>
  <c r="H49" i="4"/>
  <c r="F31" i="4"/>
  <c r="L31" i="4" s="1"/>
  <c r="F33" i="4"/>
  <c r="J33" i="4" s="1"/>
  <c r="F32" i="4"/>
  <c r="L32" i="4" s="1"/>
  <c r="F30" i="4"/>
  <c r="J30" i="4" s="1"/>
  <c r="L29" i="4"/>
  <c r="J29" i="4"/>
  <c r="H29" i="4"/>
  <c r="F42" i="4"/>
  <c r="J42" i="4" s="1"/>
  <c r="F41" i="4"/>
  <c r="L41" i="4" s="1"/>
  <c r="F40" i="4"/>
  <c r="J40" i="4" s="1"/>
  <c r="F39" i="4"/>
  <c r="H39" i="4" s="1"/>
  <c r="F38" i="4"/>
  <c r="J38" i="4" s="1"/>
  <c r="F37" i="4"/>
  <c r="L37" i="4" s="1"/>
  <c r="F36" i="4"/>
  <c r="J36" i="4" s="1"/>
  <c r="F35" i="4"/>
  <c r="H35" i="4" s="1"/>
  <c r="J19" i="4"/>
  <c r="H20" i="4"/>
  <c r="F22" i="4"/>
  <c r="H22" i="4" s="1"/>
  <c r="F21" i="4"/>
  <c r="J21" i="4" s="1"/>
  <c r="F18" i="4"/>
  <c r="L18" i="4" s="1"/>
  <c r="L15" i="4"/>
  <c r="J15" i="4"/>
  <c r="H15" i="4"/>
  <c r="F9" i="4"/>
  <c r="J9" i="4" s="1"/>
  <c r="F11" i="4"/>
  <c r="L11" i="4" s="1"/>
  <c r="F13" i="4"/>
  <c r="L13" i="4" s="1"/>
  <c r="F7" i="4"/>
  <c r="J7" i="4" s="1"/>
  <c r="L17" i="4"/>
  <c r="J17" i="4"/>
  <c r="H17" i="4"/>
  <c r="J35" i="4" l="1"/>
  <c r="L36" i="4"/>
  <c r="L40" i="4"/>
  <c r="H41" i="4"/>
  <c r="H37" i="4"/>
  <c r="J39" i="4"/>
  <c r="H38" i="4"/>
  <c r="H42" i="4"/>
  <c r="H36" i="4"/>
  <c r="J37" i="4"/>
  <c r="L38" i="4"/>
  <c r="H40" i="4"/>
  <c r="M40" i="4" s="1"/>
  <c r="J41" i="4"/>
  <c r="L42" i="4"/>
  <c r="L35" i="4"/>
  <c r="L39" i="4"/>
  <c r="H55" i="4"/>
  <c r="H57" i="4"/>
  <c r="H51" i="4"/>
  <c r="L53" i="4"/>
  <c r="M49" i="4"/>
  <c r="L47" i="4"/>
  <c r="H47" i="4"/>
  <c r="H31" i="4"/>
  <c r="J31" i="4"/>
  <c r="F34" i="4"/>
  <c r="J34" i="4" s="1"/>
  <c r="M29" i="4"/>
  <c r="L30" i="4"/>
  <c r="L33" i="4"/>
  <c r="H32" i="4"/>
  <c r="H30" i="4"/>
  <c r="J32" i="4"/>
  <c r="H33" i="4"/>
  <c r="L20" i="4"/>
  <c r="J20" i="4"/>
  <c r="H18" i="4"/>
  <c r="H19" i="4"/>
  <c r="L19" i="4"/>
  <c r="J18" i="4"/>
  <c r="J22" i="4"/>
  <c r="L22" i="4"/>
  <c r="L21" i="4"/>
  <c r="H21" i="4"/>
  <c r="M15" i="4"/>
  <c r="L9" i="4"/>
  <c r="H9" i="4"/>
  <c r="H11" i="4"/>
  <c r="J11" i="4"/>
  <c r="H13" i="4"/>
  <c r="J13" i="4"/>
  <c r="H7" i="4"/>
  <c r="L7" i="4"/>
  <c r="M17" i="4"/>
  <c r="M37" i="4" l="1"/>
  <c r="M41" i="4"/>
  <c r="M35" i="4"/>
  <c r="M38" i="4"/>
  <c r="M36" i="4"/>
  <c r="M39" i="4"/>
  <c r="M42" i="4"/>
  <c r="M51" i="4"/>
  <c r="M55" i="4"/>
  <c r="M53" i="4"/>
  <c r="M57" i="4"/>
  <c r="M31" i="4"/>
  <c r="M47" i="4"/>
  <c r="F45" i="4"/>
  <c r="H45" i="4" s="1"/>
  <c r="L34" i="4"/>
  <c r="F43" i="4"/>
  <c r="M32" i="4"/>
  <c r="M30" i="4"/>
  <c r="M33" i="4"/>
  <c r="M18" i="4"/>
  <c r="M20" i="4"/>
  <c r="M9" i="4"/>
  <c r="M19" i="4"/>
  <c r="M21" i="4"/>
  <c r="M22" i="4"/>
  <c r="M13" i="4"/>
  <c r="M11" i="4"/>
  <c r="M7" i="4"/>
  <c r="H43" i="4" l="1"/>
  <c r="L43" i="4"/>
  <c r="L45" i="4"/>
  <c r="J59" i="4" l="1"/>
  <c r="M43" i="4"/>
  <c r="M45" i="4"/>
  <c r="L59" i="4"/>
  <c r="H34" i="4" l="1"/>
  <c r="H59" i="4" s="1"/>
  <c r="M34" i="4" l="1"/>
  <c r="M59" i="4" l="1"/>
  <c r="M60" i="4" s="1"/>
  <c r="M61" i="4" s="1"/>
  <c r="M62" i="4" s="1"/>
  <c r="M63" i="4" s="1"/>
  <c r="M64" i="4" s="1"/>
  <c r="M65" i="4" s="1"/>
  <c r="M66" i="4" s="1"/>
  <c r="M67" i="4" s="1"/>
</calcChain>
</file>

<file path=xl/sharedStrings.xml><?xml version="1.0" encoding="utf-8"?>
<sst xmlns="http://schemas.openxmlformats.org/spreadsheetml/2006/main" count="104" uniqueCount="54">
  <si>
    <t>#</t>
  </si>
  <si>
    <t>samuSaoebis da danaxarjebis dasaxeleba</t>
  </si>
  <si>
    <t>ganz. erT.</t>
  </si>
  <si>
    <t>raodenoba</t>
  </si>
  <si>
    <t>masala</t>
  </si>
  <si>
    <t>xelfasi</t>
  </si>
  <si>
    <t>transporti (meqanizmebi)</t>
  </si>
  <si>
    <t>Rirebuleba</t>
  </si>
  <si>
    <t>ganz. erT-ze</t>
  </si>
  <si>
    <t>sul</t>
  </si>
  <si>
    <t>მ2</t>
  </si>
  <si>
    <t>ჯამი</t>
  </si>
  <si>
    <t>ზედნადები ხარჯი</t>
  </si>
  <si>
    <t>მოგება</t>
  </si>
  <si>
    <t>სულ ჯამი</t>
  </si>
  <si>
    <t xml:space="preserve">BoQ
</t>
  </si>
  <si>
    <t>ტრანსპორტირების ხარჯი</t>
  </si>
  <si>
    <t xml:space="preserve">მიწის ექსკავაცია </t>
  </si>
  <si>
    <t>მ3</t>
  </si>
  <si>
    <t>წერტილოვანი საძირკვლების და იატაკის ფილის ქვეშ ღორღის ფენის მოწყობა</t>
  </si>
  <si>
    <t xml:space="preserve"> იატაკის ფილის ქვეშ ბალასტის ფენის მოწყობა</t>
  </si>
  <si>
    <t>წერტილოვანი საძირკვლის მოწყობა</t>
  </si>
  <si>
    <t>გრუნტის უკუჩაყრა</t>
  </si>
  <si>
    <t>ბეტონი ბ-25</t>
  </si>
  <si>
    <t>არმატურა A-I</t>
  </si>
  <si>
    <t>არმატურა A-III</t>
  </si>
  <si>
    <t>საყალიბე სისტემა</t>
  </si>
  <si>
    <t>დამხმარე მასალა</t>
  </si>
  <si>
    <t>ტ</t>
  </si>
  <si>
    <t>ლარი</t>
  </si>
  <si>
    <t>ლითონ-კონსტრუქციების მოწყობა</t>
  </si>
  <si>
    <t>HEA 300</t>
  </si>
  <si>
    <t>IPE 300</t>
  </si>
  <si>
    <t>IPE 200</t>
  </si>
  <si>
    <t>ლითნის ფირფიტა 10მმ</t>
  </si>
  <si>
    <t>ლითნის ფირფიტა 20მმ</t>
  </si>
  <si>
    <t>დაღუნული შველერი   160*80*3</t>
  </si>
  <si>
    <t>კუთხოვანა  100*100*7</t>
  </si>
  <si>
    <t>ლითნის მილი დ-150მმ</t>
  </si>
  <si>
    <t>კგ</t>
  </si>
  <si>
    <t>ლითონ-კონსტრუქციების დამუშავება, დაგრუნტვა და შეღებვა ანტიკოროზიული საღებავით</t>
  </si>
  <si>
    <t>რკინა-ბეტონის კედლების მოწყობა</t>
  </si>
  <si>
    <t>საწვიმარი ღარების და მილების მოწყობა</t>
  </si>
  <si>
    <t>ლითონის კიბის მოწყობა მოაჯირეებით (ხუთ საფეხურიანი ბაქნით)</t>
  </si>
  <si>
    <t>კომპლ</t>
  </si>
  <si>
    <t>ლითონის კიბის დამუშავება, დაგრუნტვა და შეღებვა ანტიკოროზიული საღებავით</t>
  </si>
  <si>
    <t>მეტალო პლასტმასის კარ-ფანჯრების მოწყობა</t>
  </si>
  <si>
    <t>მოსამზადებელი ბეტონის მოწყობა ბ-15</t>
  </si>
  <si>
    <t>დ.გ.ღ</t>
  </si>
  <si>
    <t>სენდვიჩ-პანელებით სახურავის შეფუთვა 50 მმ (60 წუთიანი ცეცხლმედეგობით)</t>
  </si>
  <si>
    <t>სენდვიჩ-პანელებით კედლების შეფუთვა 50 მმ (60 წუთიანი ცეცხლმედეგობით)</t>
  </si>
  <si>
    <t>მ</t>
  </si>
  <si>
    <t>სამრეწველო იატაკის ფილის  მოწყობა</t>
  </si>
  <si>
    <t>გამამკვრივებელი ფხვნილი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</si>
</sst>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\ _₾_-;\-* #,##0.00\ _₾_-;_-* &quot;-&quot;??\ _₾_-;_-@_-"/>
    <numFmt numFmtId="165" formatCode="0.0%"/>
    <numFmt numFmtId="166" formatCode="_-* #,##0.00\ [$₾-437]_-;\-* #,##0.00\ [$₾-437]_-;_-* &quot;-&quot;??\ [$₾-437]_-;_-@_-"/>
    <numFmt numFmtId="167" formatCode="_-* #,##0.0\ _₾_-;\-* #,##0.0\ _₾_-;_-* &quot;-&quot;??\ _₾_-;_-@_-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0"/>
      <name val="AcadNusx"/>
    </font>
    <font>
      <sz val="10"/>
      <color theme="0"/>
      <name val="AcadNusx"/>
    </font>
    <font>
      <sz val="10"/>
      <name val="Helv"/>
    </font>
    <font>
      <sz val="10"/>
      <color theme="0"/>
      <name val="Arial"/>
      <family val="2"/>
      <charset val="204"/>
    </font>
    <font>
      <sz val="9"/>
      <name val="Arial"/>
      <family val="2"/>
    </font>
    <font>
      <b/>
      <sz val="10"/>
      <name val="AcadNusx"/>
    </font>
    <font>
      <b/>
      <sz val="10"/>
      <color theme="1"/>
      <name val="AcadNusx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wrapText="1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0" borderId="22" xfId="0" applyBorder="1"/>
    <xf numFmtId="165" fontId="0" fillId="0" borderId="2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16" xfId="0" applyBorder="1"/>
    <xf numFmtId="9" fontId="0" fillId="0" borderId="16" xfId="0" applyNumberFormat="1" applyBorder="1" applyAlignment="1">
      <alignment horizontal="center"/>
    </xf>
    <xf numFmtId="0" fontId="0" fillId="0" borderId="0" xfId="0" applyAlignment="1">
      <alignment wrapText="1"/>
    </xf>
    <xf numFmtId="0" fontId="6" fillId="3" borderId="15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4" borderId="13" xfId="0" applyNumberForma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13" xfId="0" applyFill="1" applyBorder="1" applyAlignment="1">
      <alignment vertical="center"/>
    </xf>
    <xf numFmtId="0" fontId="0" fillId="4" borderId="13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166" fontId="0" fillId="0" borderId="13" xfId="0" applyNumberFormat="1" applyBorder="1" applyAlignment="1">
      <alignment horizontal="center" vertical="center"/>
    </xf>
    <xf numFmtId="166" fontId="0" fillId="0" borderId="13" xfId="0" applyNumberFormat="1" applyBorder="1"/>
    <xf numFmtId="166" fontId="0" fillId="4" borderId="13" xfId="0" applyNumberFormat="1" applyFill="1" applyBorder="1" applyAlignment="1">
      <alignment horizontal="center" vertical="center"/>
    </xf>
    <xf numFmtId="166" fontId="0" fillId="4" borderId="13" xfId="0" applyNumberFormat="1" applyFill="1" applyBorder="1" applyAlignment="1">
      <alignment vertical="center"/>
    </xf>
    <xf numFmtId="166" fontId="0" fillId="0" borderId="13" xfId="0" applyNumberFormat="1" applyBorder="1" applyAlignment="1">
      <alignment vertical="center"/>
    </xf>
    <xf numFmtId="166" fontId="8" fillId="5" borderId="19" xfId="0" applyNumberFormat="1" applyFont="1" applyFill="1" applyBorder="1" applyAlignment="1">
      <alignment horizontal="center" vertical="center" wrapText="1"/>
    </xf>
    <xf numFmtId="166" fontId="8" fillId="5" borderId="20" xfId="0" applyNumberFormat="1" applyFont="1" applyFill="1" applyBorder="1" applyAlignment="1">
      <alignment horizontal="center" vertical="center"/>
    </xf>
    <xf numFmtId="166" fontId="0" fillId="0" borderId="22" xfId="0" applyNumberFormat="1" applyBorder="1"/>
    <xf numFmtId="166" fontId="0" fillId="0" borderId="14" xfId="0" applyNumberFormat="1" applyBorder="1"/>
    <xf numFmtId="166" fontId="0" fillId="0" borderId="23" xfId="0" applyNumberFormat="1" applyBorder="1"/>
    <xf numFmtId="166" fontId="0" fillId="0" borderId="16" xfId="0" applyNumberFormat="1" applyBorder="1"/>
    <xf numFmtId="166" fontId="0" fillId="0" borderId="17" xfId="0" applyNumberFormat="1" applyBorder="1"/>
    <xf numFmtId="0" fontId="4" fillId="3" borderId="13" xfId="0" applyFont="1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0" borderId="22" xfId="0" applyNumberFormat="1" applyBorder="1"/>
    <xf numFmtId="2" fontId="0" fillId="0" borderId="13" xfId="0" applyNumberFormat="1" applyBorder="1"/>
    <xf numFmtId="2" fontId="0" fillId="0" borderId="16" xfId="0" applyNumberFormat="1" applyBorder="1"/>
    <xf numFmtId="2" fontId="0" fillId="0" borderId="0" xfId="0" applyNumberFormat="1"/>
    <xf numFmtId="164" fontId="0" fillId="4" borderId="13" xfId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2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2" fontId="0" fillId="4" borderId="13" xfId="0" applyNumberFormat="1" applyFill="1" applyBorder="1" applyAlignment="1">
      <alignment horizontal="right" vertical="center"/>
    </xf>
    <xf numFmtId="167" fontId="0" fillId="4" borderId="13" xfId="1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center" vertical="center"/>
    </xf>
    <xf numFmtId="166" fontId="8" fillId="5" borderId="19" xfId="0" applyNumberFormat="1" applyFont="1" applyFill="1" applyBorder="1" applyAlignment="1">
      <alignment horizontal="center" vertical="center"/>
    </xf>
    <xf numFmtId="2" fontId="8" fillId="5" borderId="19" xfId="0" applyNumberFormat="1" applyFont="1" applyFill="1" applyBorder="1" applyAlignment="1">
      <alignment horizontal="center" vertical="center"/>
    </xf>
    <xf numFmtId="166" fontId="9" fillId="5" borderId="19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5" borderId="19" xfId="0" applyFont="1" applyFill="1" applyBorder="1" applyAlignment="1">
      <alignment horizontal="right" vertical="center" wrapText="1"/>
    </xf>
    <xf numFmtId="0" fontId="11" fillId="5" borderId="18" xfId="0" applyNumberFormat="1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vertical="center"/>
    </xf>
    <xf numFmtId="0" fontId="11" fillId="5" borderId="19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 horizontal="center" vertical="center"/>
    </xf>
    <xf numFmtId="166" fontId="11" fillId="5" borderId="19" xfId="0" applyNumberFormat="1" applyFont="1" applyFill="1" applyBorder="1" applyAlignment="1">
      <alignment vertical="center"/>
    </xf>
    <xf numFmtId="2" fontId="11" fillId="5" borderId="19" xfId="0" applyNumberFormat="1" applyFont="1" applyFill="1" applyBorder="1" applyAlignment="1">
      <alignment vertical="center"/>
    </xf>
    <xf numFmtId="166" fontId="11" fillId="5" borderId="20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43" fontId="1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tabSelected="1" topLeftCell="A31" zoomScale="70" zoomScaleNormal="70" workbookViewId="0">
      <selection activeCell="E18" sqref="E18"/>
    </sheetView>
  </sheetViews>
  <sheetFormatPr defaultRowHeight="15"/>
  <cols>
    <col min="1" max="1" width="7.85546875" style="27" bestFit="1" customWidth="1"/>
    <col min="2" max="2" width="1" customWidth="1"/>
    <col min="3" max="3" width="49.42578125" style="20" customWidth="1"/>
    <col min="4" max="4" width="10.5703125" bestFit="1" customWidth="1"/>
    <col min="5" max="5" width="10.7109375" bestFit="1" customWidth="1"/>
    <col min="6" max="6" width="12.28515625" style="54" bestFit="1" customWidth="1"/>
    <col min="7" max="7" width="22.85546875" customWidth="1"/>
    <col min="8" max="8" width="23.28515625" customWidth="1"/>
    <col min="9" max="12" width="18.42578125" customWidth="1"/>
    <col min="13" max="13" width="24.42578125" customWidth="1"/>
    <col min="14" max="14" width="11.7109375" bestFit="1" customWidth="1"/>
  </cols>
  <sheetData>
    <row r="1" spans="1:13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27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1" customFormat="1" ht="33" customHeight="1">
      <c r="A3" s="83" t="s">
        <v>0</v>
      </c>
      <c r="B3" s="85"/>
      <c r="C3" s="85" t="s">
        <v>1</v>
      </c>
      <c r="D3" s="85" t="s">
        <v>2</v>
      </c>
      <c r="E3" s="87" t="s">
        <v>3</v>
      </c>
      <c r="F3" s="88"/>
      <c r="G3" s="85" t="s">
        <v>4</v>
      </c>
      <c r="H3" s="85"/>
      <c r="I3" s="85" t="s">
        <v>5</v>
      </c>
      <c r="J3" s="85"/>
      <c r="K3" s="85" t="s">
        <v>6</v>
      </c>
      <c r="L3" s="85"/>
      <c r="M3" s="89" t="s">
        <v>7</v>
      </c>
    </row>
    <row r="4" spans="1:13" s="1" customFormat="1" ht="33" customHeight="1">
      <c r="A4" s="84"/>
      <c r="B4" s="86"/>
      <c r="C4" s="86"/>
      <c r="D4" s="86"/>
      <c r="E4" s="2" t="s">
        <v>8</v>
      </c>
      <c r="F4" s="2" t="s">
        <v>9</v>
      </c>
      <c r="G4" s="2" t="s">
        <v>8</v>
      </c>
      <c r="H4" s="47" t="s">
        <v>9</v>
      </c>
      <c r="I4" s="2" t="s">
        <v>8</v>
      </c>
      <c r="J4" s="47" t="s">
        <v>9</v>
      </c>
      <c r="K4" s="2" t="s">
        <v>8</v>
      </c>
      <c r="L4" s="47" t="s">
        <v>9</v>
      </c>
      <c r="M4" s="90"/>
    </row>
    <row r="5" spans="1:13" s="8" customFormat="1" ht="13.9" customHeight="1">
      <c r="A5" s="21">
        <v>1</v>
      </c>
      <c r="B5" s="3"/>
      <c r="C5" s="4">
        <v>3</v>
      </c>
      <c r="D5" s="5">
        <v>4</v>
      </c>
      <c r="E5" s="3">
        <v>5</v>
      </c>
      <c r="F5" s="3">
        <v>6</v>
      </c>
      <c r="G5" s="3">
        <v>7</v>
      </c>
      <c r="H5" s="6">
        <v>8</v>
      </c>
      <c r="I5" s="3">
        <v>9</v>
      </c>
      <c r="J5" s="6">
        <v>10</v>
      </c>
      <c r="K5" s="3">
        <v>11</v>
      </c>
      <c r="L5" s="3">
        <v>12</v>
      </c>
      <c r="M5" s="7">
        <v>13</v>
      </c>
    </row>
    <row r="6" spans="1:13">
      <c r="A6" s="22"/>
      <c r="B6" s="9"/>
      <c r="C6" s="10"/>
      <c r="D6" s="12"/>
      <c r="E6" s="35"/>
      <c r="F6" s="49"/>
      <c r="G6" s="36"/>
      <c r="H6" s="36"/>
      <c r="I6" s="36"/>
      <c r="J6" s="36"/>
      <c r="K6" s="36"/>
      <c r="L6" s="36"/>
      <c r="M6" s="36"/>
    </row>
    <row r="7" spans="1:13" s="30" customFormat="1" ht="20.25" customHeight="1">
      <c r="A7" s="23">
        <v>1</v>
      </c>
      <c r="B7" s="28"/>
      <c r="C7" s="29" t="s">
        <v>17</v>
      </c>
      <c r="D7" s="11" t="s">
        <v>18</v>
      </c>
      <c r="E7" s="37"/>
      <c r="F7" s="50">
        <f>161*3*2.8+1377*0.8</f>
        <v>2454</v>
      </c>
      <c r="G7" s="38"/>
      <c r="H7" s="38">
        <f>G7*F7</f>
        <v>0</v>
      </c>
      <c r="I7" s="38"/>
      <c r="J7" s="38">
        <f>I7*F7</f>
        <v>0</v>
      </c>
      <c r="K7" s="38">
        <v>0</v>
      </c>
      <c r="L7" s="38">
        <f>K7*F7</f>
        <v>0</v>
      </c>
      <c r="M7" s="38">
        <f>L7+J7+H7</f>
        <v>0</v>
      </c>
    </row>
    <row r="8" spans="1:13" s="30" customFormat="1">
      <c r="A8" s="31"/>
      <c r="B8" s="32"/>
      <c r="C8" s="33"/>
      <c r="D8" s="12"/>
      <c r="E8" s="35"/>
      <c r="F8" s="49"/>
      <c r="G8" s="39"/>
      <c r="H8" s="39"/>
      <c r="I8" s="39"/>
      <c r="J8" s="39"/>
      <c r="K8" s="39"/>
      <c r="L8" s="39"/>
      <c r="M8" s="39"/>
    </row>
    <row r="9" spans="1:13" s="30" customFormat="1" ht="20.25" customHeight="1">
      <c r="A9" s="23">
        <v>2</v>
      </c>
      <c r="B9" s="28"/>
      <c r="C9" s="29" t="s">
        <v>22</v>
      </c>
      <c r="D9" s="11" t="s">
        <v>18</v>
      </c>
      <c r="E9" s="37"/>
      <c r="F9" s="50">
        <f>161*1*2.8</f>
        <v>450.79999999999995</v>
      </c>
      <c r="G9" s="38"/>
      <c r="H9" s="38">
        <f>G9*F9</f>
        <v>0</v>
      </c>
      <c r="I9" s="38"/>
      <c r="J9" s="38">
        <f>I9*F9</f>
        <v>0</v>
      </c>
      <c r="K9" s="38"/>
      <c r="L9" s="38">
        <f>K9*F9</f>
        <v>0</v>
      </c>
      <c r="M9" s="38">
        <f>L9+J9+H9</f>
        <v>0</v>
      </c>
    </row>
    <row r="10" spans="1:13" s="30" customFormat="1">
      <c r="A10" s="31"/>
      <c r="B10" s="32"/>
      <c r="C10" s="33"/>
      <c r="D10" s="12"/>
      <c r="E10" s="35"/>
      <c r="F10" s="49"/>
      <c r="G10" s="39"/>
      <c r="H10" s="39"/>
      <c r="I10" s="39"/>
      <c r="J10" s="39"/>
      <c r="K10" s="39"/>
      <c r="L10" s="39"/>
      <c r="M10" s="39"/>
    </row>
    <row r="11" spans="1:13" s="30" customFormat="1" ht="19.5" customHeight="1">
      <c r="A11" s="23">
        <v>3</v>
      </c>
      <c r="B11" s="28"/>
      <c r="C11" s="29" t="s">
        <v>20</v>
      </c>
      <c r="D11" s="11" t="s">
        <v>18</v>
      </c>
      <c r="E11" s="37"/>
      <c r="F11" s="50">
        <f>1377*0.6</f>
        <v>826.19999999999993</v>
      </c>
      <c r="G11" s="38"/>
      <c r="H11" s="38">
        <f>G11*F11</f>
        <v>0</v>
      </c>
      <c r="I11" s="38"/>
      <c r="J11" s="38">
        <f>I11*F11</f>
        <v>0</v>
      </c>
      <c r="K11" s="38"/>
      <c r="L11" s="38">
        <f>K11*F11</f>
        <v>0</v>
      </c>
      <c r="M11" s="38">
        <f>L11+J11+H11</f>
        <v>0</v>
      </c>
    </row>
    <row r="12" spans="1:13" s="30" customFormat="1">
      <c r="A12" s="31"/>
      <c r="B12" s="32"/>
      <c r="C12" s="33"/>
      <c r="D12" s="12"/>
      <c r="E12" s="35"/>
      <c r="F12" s="49"/>
      <c r="G12" s="39"/>
      <c r="H12" s="39"/>
      <c r="I12" s="39"/>
      <c r="J12" s="39"/>
      <c r="K12" s="39"/>
      <c r="L12" s="39"/>
      <c r="M12" s="39"/>
    </row>
    <row r="13" spans="1:13" s="30" customFormat="1" ht="35.25" customHeight="1">
      <c r="A13" s="23">
        <v>2</v>
      </c>
      <c r="B13" s="28"/>
      <c r="C13" s="29" t="s">
        <v>19</v>
      </c>
      <c r="D13" s="11" t="s">
        <v>18</v>
      </c>
      <c r="E13" s="37"/>
      <c r="F13" s="50">
        <f>1377*0.15</f>
        <v>206.54999999999998</v>
      </c>
      <c r="G13" s="38"/>
      <c r="H13" s="38">
        <f>G13*F13</f>
        <v>0</v>
      </c>
      <c r="I13" s="38"/>
      <c r="J13" s="38">
        <f>I13*F13</f>
        <v>0</v>
      </c>
      <c r="K13" s="38"/>
      <c r="L13" s="38">
        <f>K13*F13</f>
        <v>0</v>
      </c>
      <c r="M13" s="38">
        <f>L13+J13+H13</f>
        <v>0</v>
      </c>
    </row>
    <row r="14" spans="1:13" s="30" customFormat="1">
      <c r="A14" s="31"/>
      <c r="B14" s="32"/>
      <c r="C14" s="33"/>
      <c r="D14" s="12"/>
      <c r="E14" s="35"/>
      <c r="F14" s="49"/>
      <c r="G14" s="39"/>
      <c r="H14" s="39"/>
      <c r="I14" s="39"/>
      <c r="J14" s="39"/>
      <c r="K14" s="39"/>
      <c r="L14" s="39"/>
      <c r="M14" s="39"/>
    </row>
    <row r="15" spans="1:13" s="30" customFormat="1" ht="20.25" customHeight="1">
      <c r="A15" s="23">
        <v>4</v>
      </c>
      <c r="B15" s="28"/>
      <c r="C15" s="29" t="s">
        <v>47</v>
      </c>
      <c r="D15" s="11" t="s">
        <v>18</v>
      </c>
      <c r="E15" s="37"/>
      <c r="F15" s="50">
        <v>12.93</v>
      </c>
      <c r="G15" s="38"/>
      <c r="H15" s="38">
        <f>G15*F15</f>
        <v>0</v>
      </c>
      <c r="I15" s="38"/>
      <c r="J15" s="38">
        <f>I15*F15</f>
        <v>0</v>
      </c>
      <c r="K15" s="38"/>
      <c r="L15" s="38">
        <f>K15*F15</f>
        <v>0</v>
      </c>
      <c r="M15" s="38">
        <f>L15+J15+H15</f>
        <v>0</v>
      </c>
    </row>
    <row r="16" spans="1:13" s="30" customFormat="1">
      <c r="A16" s="31"/>
      <c r="B16" s="32"/>
      <c r="C16" s="33"/>
      <c r="D16" s="12"/>
      <c r="E16" s="35"/>
      <c r="F16" s="49"/>
      <c r="G16" s="48"/>
      <c r="H16" s="48"/>
      <c r="I16" s="48"/>
      <c r="J16" s="48"/>
      <c r="K16" s="48"/>
      <c r="L16" s="48"/>
      <c r="M16" s="48"/>
    </row>
    <row r="17" spans="1:13" s="30" customFormat="1" ht="21" customHeight="1">
      <c r="A17" s="23">
        <v>5</v>
      </c>
      <c r="B17" s="28"/>
      <c r="C17" s="29" t="s">
        <v>21</v>
      </c>
      <c r="D17" s="11" t="s">
        <v>18</v>
      </c>
      <c r="E17" s="37"/>
      <c r="F17" s="50">
        <v>186</v>
      </c>
      <c r="G17" s="38"/>
      <c r="H17" s="38">
        <f t="shared" ref="H17:H29" si="0">G17*F17</f>
        <v>0</v>
      </c>
      <c r="I17" s="38"/>
      <c r="J17" s="38">
        <f t="shared" ref="J17:J29" si="1">I17*F17</f>
        <v>0</v>
      </c>
      <c r="K17" s="38"/>
      <c r="L17" s="38">
        <f t="shared" ref="L17:L29" si="2">K17*F17</f>
        <v>0</v>
      </c>
      <c r="M17" s="38">
        <f t="shared" ref="M17:M29" si="3">L17+J17+H17</f>
        <v>0</v>
      </c>
    </row>
    <row r="18" spans="1:13" s="30" customFormat="1">
      <c r="A18" s="31"/>
      <c r="B18" s="32"/>
      <c r="C18" s="33" t="s">
        <v>23</v>
      </c>
      <c r="D18" s="12" t="s">
        <v>18</v>
      </c>
      <c r="E18" s="35">
        <v>1.02</v>
      </c>
      <c r="F18" s="49">
        <f>E18*F17</f>
        <v>189.72</v>
      </c>
      <c r="G18" s="48"/>
      <c r="H18" s="48">
        <f t="shared" si="0"/>
        <v>0</v>
      </c>
      <c r="I18" s="48"/>
      <c r="J18" s="48">
        <f t="shared" si="1"/>
        <v>0</v>
      </c>
      <c r="K18" s="48"/>
      <c r="L18" s="48">
        <f t="shared" si="2"/>
        <v>0</v>
      </c>
      <c r="M18" s="48">
        <f t="shared" si="3"/>
        <v>0</v>
      </c>
    </row>
    <row r="19" spans="1:13" s="30" customFormat="1">
      <c r="A19" s="31"/>
      <c r="B19" s="32"/>
      <c r="C19" s="33" t="s">
        <v>24</v>
      </c>
      <c r="D19" s="12" t="s">
        <v>28</v>
      </c>
      <c r="E19" s="35"/>
      <c r="F19" s="49">
        <v>1.55</v>
      </c>
      <c r="G19" s="48"/>
      <c r="H19" s="48">
        <f t="shared" si="0"/>
        <v>0</v>
      </c>
      <c r="I19" s="48"/>
      <c r="J19" s="48">
        <f t="shared" si="1"/>
        <v>0</v>
      </c>
      <c r="K19" s="48"/>
      <c r="L19" s="48">
        <f t="shared" si="2"/>
        <v>0</v>
      </c>
      <c r="M19" s="48">
        <f t="shared" si="3"/>
        <v>0</v>
      </c>
    </row>
    <row r="20" spans="1:13" s="30" customFormat="1">
      <c r="A20" s="31"/>
      <c r="B20" s="32"/>
      <c r="C20" s="33" t="s">
        <v>25</v>
      </c>
      <c r="D20" s="12" t="s">
        <v>28</v>
      </c>
      <c r="E20" s="35"/>
      <c r="F20" s="49">
        <v>7.9</v>
      </c>
      <c r="G20" s="48"/>
      <c r="H20" s="48">
        <f t="shared" si="0"/>
        <v>0</v>
      </c>
      <c r="I20" s="48"/>
      <c r="J20" s="48">
        <f t="shared" si="1"/>
        <v>0</v>
      </c>
      <c r="K20" s="48"/>
      <c r="L20" s="48">
        <f t="shared" si="2"/>
        <v>0</v>
      </c>
      <c r="M20" s="48">
        <f t="shared" si="3"/>
        <v>0</v>
      </c>
    </row>
    <row r="21" spans="1:13" s="30" customFormat="1">
      <c r="A21" s="31"/>
      <c r="B21" s="32"/>
      <c r="C21" s="33" t="s">
        <v>26</v>
      </c>
      <c r="D21" s="12" t="s">
        <v>10</v>
      </c>
      <c r="E21" s="35"/>
      <c r="F21" s="49">
        <f>F17</f>
        <v>186</v>
      </c>
      <c r="G21" s="48"/>
      <c r="H21" s="48">
        <f t="shared" si="0"/>
        <v>0</v>
      </c>
      <c r="I21" s="48"/>
      <c r="J21" s="48">
        <f t="shared" si="1"/>
        <v>0</v>
      </c>
      <c r="K21" s="48"/>
      <c r="L21" s="48">
        <f t="shared" si="2"/>
        <v>0</v>
      </c>
      <c r="M21" s="48">
        <f t="shared" si="3"/>
        <v>0</v>
      </c>
    </row>
    <row r="22" spans="1:13" s="30" customFormat="1">
      <c r="A22" s="31"/>
      <c r="B22" s="32"/>
      <c r="C22" s="33" t="s">
        <v>27</v>
      </c>
      <c r="D22" s="12" t="s">
        <v>29</v>
      </c>
      <c r="E22" s="35"/>
      <c r="F22" s="49">
        <f>F17</f>
        <v>186</v>
      </c>
      <c r="G22" s="48"/>
      <c r="H22" s="48">
        <f t="shared" si="0"/>
        <v>0</v>
      </c>
      <c r="I22" s="48"/>
      <c r="J22" s="48">
        <f t="shared" si="1"/>
        <v>0</v>
      </c>
      <c r="K22" s="48"/>
      <c r="L22" s="48">
        <f t="shared" si="2"/>
        <v>0</v>
      </c>
      <c r="M22" s="48">
        <f t="shared" si="3"/>
        <v>0</v>
      </c>
    </row>
    <row r="23" spans="1:13" s="30" customFormat="1" ht="21" customHeight="1">
      <c r="A23" s="61">
        <v>5.0999999999999996</v>
      </c>
      <c r="B23" s="28"/>
      <c r="C23" s="29" t="s">
        <v>52</v>
      </c>
      <c r="D23" s="11" t="s">
        <v>18</v>
      </c>
      <c r="E23" s="37"/>
      <c r="F23" s="50">
        <v>258</v>
      </c>
      <c r="G23" s="38"/>
      <c r="H23" s="38">
        <f t="shared" si="0"/>
        <v>0</v>
      </c>
      <c r="I23" s="38"/>
      <c r="J23" s="38">
        <f t="shared" si="1"/>
        <v>0</v>
      </c>
      <c r="K23" s="38"/>
      <c r="L23" s="38">
        <f t="shared" si="2"/>
        <v>0</v>
      </c>
      <c r="M23" s="38">
        <f t="shared" si="3"/>
        <v>0</v>
      </c>
    </row>
    <row r="24" spans="1:13" s="30" customFormat="1">
      <c r="A24" s="31"/>
      <c r="B24" s="32"/>
      <c r="C24" s="33" t="s">
        <v>23</v>
      </c>
      <c r="D24" s="12" t="s">
        <v>18</v>
      </c>
      <c r="E24" s="35">
        <v>1.02</v>
      </c>
      <c r="F24" s="49">
        <f>E24*F23</f>
        <v>263.16000000000003</v>
      </c>
      <c r="G24" s="48"/>
      <c r="H24" s="48">
        <f t="shared" si="0"/>
        <v>0</v>
      </c>
      <c r="I24" s="48"/>
      <c r="J24" s="48">
        <f t="shared" si="1"/>
        <v>0</v>
      </c>
      <c r="K24" s="48"/>
      <c r="L24" s="48">
        <f t="shared" si="2"/>
        <v>0</v>
      </c>
      <c r="M24" s="48">
        <f t="shared" si="3"/>
        <v>0</v>
      </c>
    </row>
    <row r="25" spans="1:13" s="30" customFormat="1">
      <c r="A25" s="31"/>
      <c r="B25" s="32"/>
      <c r="C25" s="33" t="s">
        <v>24</v>
      </c>
      <c r="D25" s="12" t="s">
        <v>28</v>
      </c>
      <c r="E25" s="35"/>
      <c r="F25" s="49">
        <v>0.5</v>
      </c>
      <c r="G25" s="48"/>
      <c r="H25" s="48">
        <f t="shared" si="0"/>
        <v>0</v>
      </c>
      <c r="I25" s="48"/>
      <c r="J25" s="48">
        <f t="shared" si="1"/>
        <v>0</v>
      </c>
      <c r="K25" s="48"/>
      <c r="L25" s="48">
        <f t="shared" si="2"/>
        <v>0</v>
      </c>
      <c r="M25" s="48">
        <f t="shared" si="3"/>
        <v>0</v>
      </c>
    </row>
    <row r="26" spans="1:13" s="30" customFormat="1">
      <c r="A26" s="31"/>
      <c r="B26" s="32"/>
      <c r="C26" s="33" t="s">
        <v>25</v>
      </c>
      <c r="D26" s="12" t="s">
        <v>28</v>
      </c>
      <c r="E26" s="35"/>
      <c r="F26" s="49">
        <v>24.4</v>
      </c>
      <c r="G26" s="48"/>
      <c r="H26" s="48">
        <f t="shared" si="0"/>
        <v>0</v>
      </c>
      <c r="I26" s="48"/>
      <c r="J26" s="48">
        <f t="shared" si="1"/>
        <v>0</v>
      </c>
      <c r="K26" s="48"/>
      <c r="L26" s="48">
        <f t="shared" si="2"/>
        <v>0</v>
      </c>
      <c r="M26" s="48">
        <f t="shared" si="3"/>
        <v>0</v>
      </c>
    </row>
    <row r="27" spans="1:13" s="30" customFormat="1">
      <c r="A27" s="31"/>
      <c r="B27" s="32"/>
      <c r="C27" s="33" t="s">
        <v>53</v>
      </c>
      <c r="D27" s="12" t="s">
        <v>39</v>
      </c>
      <c r="E27" s="35"/>
      <c r="F27" s="49">
        <f>F23*3.5</f>
        <v>903</v>
      </c>
      <c r="G27" s="48"/>
      <c r="H27" s="48">
        <f t="shared" si="0"/>
        <v>0</v>
      </c>
      <c r="I27" s="48"/>
      <c r="J27" s="48">
        <f t="shared" si="1"/>
        <v>0</v>
      </c>
      <c r="K27" s="48"/>
      <c r="L27" s="48">
        <f t="shared" si="2"/>
        <v>0</v>
      </c>
      <c r="M27" s="48">
        <f t="shared" si="3"/>
        <v>0</v>
      </c>
    </row>
    <row r="28" spans="1:13" s="30" customFormat="1">
      <c r="A28" s="31"/>
      <c r="B28" s="32"/>
      <c r="C28" s="33" t="s">
        <v>27</v>
      </c>
      <c r="D28" s="12" t="s">
        <v>29</v>
      </c>
      <c r="E28" s="35"/>
      <c r="F28" s="49">
        <v>500</v>
      </c>
      <c r="G28" s="48"/>
      <c r="H28" s="48">
        <f t="shared" si="0"/>
        <v>0</v>
      </c>
      <c r="I28" s="48"/>
      <c r="J28" s="48">
        <f t="shared" si="1"/>
        <v>0</v>
      </c>
      <c r="K28" s="48"/>
      <c r="L28" s="48">
        <f t="shared" si="2"/>
        <v>0</v>
      </c>
      <c r="M28" s="48">
        <f t="shared" si="3"/>
        <v>0</v>
      </c>
    </row>
    <row r="29" spans="1:13" s="30" customFormat="1" ht="23.25" customHeight="1">
      <c r="A29" s="23">
        <v>6</v>
      </c>
      <c r="B29" s="28"/>
      <c r="C29" s="29" t="s">
        <v>41</v>
      </c>
      <c r="D29" s="11" t="s">
        <v>18</v>
      </c>
      <c r="E29" s="37"/>
      <c r="F29" s="50">
        <v>42</v>
      </c>
      <c r="G29" s="38"/>
      <c r="H29" s="38">
        <f t="shared" si="0"/>
        <v>0</v>
      </c>
      <c r="I29" s="38"/>
      <c r="J29" s="38">
        <f t="shared" si="1"/>
        <v>0</v>
      </c>
      <c r="K29" s="38"/>
      <c r="L29" s="38">
        <f t="shared" si="2"/>
        <v>0</v>
      </c>
      <c r="M29" s="38">
        <f t="shared" si="3"/>
        <v>0</v>
      </c>
    </row>
    <row r="30" spans="1:13" s="30" customFormat="1" ht="16.5" customHeight="1">
      <c r="A30" s="31"/>
      <c r="B30" s="32"/>
      <c r="C30" s="33" t="s">
        <v>23</v>
      </c>
      <c r="D30" s="12" t="s">
        <v>18</v>
      </c>
      <c r="E30" s="35">
        <v>1.02</v>
      </c>
      <c r="F30" s="49">
        <f>E30*F29</f>
        <v>42.84</v>
      </c>
      <c r="G30" s="48"/>
      <c r="H30" s="48">
        <f t="shared" ref="H30:H33" si="4">G30*F30</f>
        <v>0</v>
      </c>
      <c r="I30" s="48"/>
      <c r="J30" s="48">
        <f t="shared" ref="J30:J33" si="5">I30*F30</f>
        <v>0</v>
      </c>
      <c r="K30" s="48"/>
      <c r="L30" s="48">
        <f t="shared" ref="L30:L33" si="6">K30*F30</f>
        <v>0</v>
      </c>
      <c r="M30" s="48">
        <f t="shared" ref="M30:M33" si="7">L30+J30+H30</f>
        <v>0</v>
      </c>
    </row>
    <row r="31" spans="1:13" s="30" customFormat="1" ht="16.5" customHeight="1">
      <c r="A31" s="31"/>
      <c r="B31" s="32"/>
      <c r="C31" s="33" t="s">
        <v>25</v>
      </c>
      <c r="D31" s="12" t="s">
        <v>28</v>
      </c>
      <c r="E31" s="35"/>
      <c r="F31" s="49">
        <f>(4)*1.05</f>
        <v>4.2</v>
      </c>
      <c r="G31" s="48"/>
      <c r="H31" s="48">
        <f t="shared" si="4"/>
        <v>0</v>
      </c>
      <c r="I31" s="48"/>
      <c r="J31" s="48">
        <f t="shared" si="5"/>
        <v>0</v>
      </c>
      <c r="K31" s="48"/>
      <c r="L31" s="48">
        <f t="shared" si="6"/>
        <v>0</v>
      </c>
      <c r="M31" s="48">
        <f t="shared" si="7"/>
        <v>0</v>
      </c>
    </row>
    <row r="32" spans="1:13" s="30" customFormat="1" ht="16.5" customHeight="1">
      <c r="A32" s="31"/>
      <c r="B32" s="32"/>
      <c r="C32" s="33" t="s">
        <v>26</v>
      </c>
      <c r="D32" s="12" t="s">
        <v>10</v>
      </c>
      <c r="E32" s="35"/>
      <c r="F32" s="49">
        <f>F29</f>
        <v>42</v>
      </c>
      <c r="G32" s="48"/>
      <c r="H32" s="48">
        <f t="shared" si="4"/>
        <v>0</v>
      </c>
      <c r="I32" s="48"/>
      <c r="J32" s="48">
        <f t="shared" si="5"/>
        <v>0</v>
      </c>
      <c r="K32" s="48"/>
      <c r="L32" s="48">
        <f t="shared" si="6"/>
        <v>0</v>
      </c>
      <c r="M32" s="48">
        <f t="shared" si="7"/>
        <v>0</v>
      </c>
    </row>
    <row r="33" spans="1:14" s="30" customFormat="1" ht="16.5" customHeight="1">
      <c r="A33" s="31"/>
      <c r="B33" s="32"/>
      <c r="C33" s="33" t="s">
        <v>27</v>
      </c>
      <c r="D33" s="12" t="s">
        <v>29</v>
      </c>
      <c r="E33" s="35"/>
      <c r="F33" s="49">
        <f>F29</f>
        <v>42</v>
      </c>
      <c r="G33" s="48"/>
      <c r="H33" s="48">
        <f t="shared" si="4"/>
        <v>0</v>
      </c>
      <c r="I33" s="48"/>
      <c r="J33" s="48">
        <f t="shared" si="5"/>
        <v>0</v>
      </c>
      <c r="K33" s="48"/>
      <c r="L33" s="48">
        <f t="shared" si="6"/>
        <v>0</v>
      </c>
      <c r="M33" s="48">
        <f t="shared" si="7"/>
        <v>0</v>
      </c>
    </row>
    <row r="34" spans="1:14" s="30" customFormat="1" ht="21.75" customHeight="1">
      <c r="A34" s="23">
        <v>7</v>
      </c>
      <c r="B34" s="28"/>
      <c r="C34" s="29" t="s">
        <v>30</v>
      </c>
      <c r="D34" s="11" t="s">
        <v>28</v>
      </c>
      <c r="E34" s="37"/>
      <c r="F34" s="50">
        <f>SUM(F35:F42)/1000</f>
        <v>46.47195</v>
      </c>
      <c r="G34" s="60"/>
      <c r="H34" s="55">
        <f>G34*F34</f>
        <v>0</v>
      </c>
      <c r="I34" s="38"/>
      <c r="J34" s="38">
        <f>I34*F34</f>
        <v>0</v>
      </c>
      <c r="K34" s="38"/>
      <c r="L34" s="38">
        <f>K34*F34</f>
        <v>0</v>
      </c>
      <c r="M34" s="38">
        <f>L34+J34+H34</f>
        <v>0</v>
      </c>
      <c r="N34" s="56"/>
    </row>
    <row r="35" spans="1:14" s="30" customFormat="1">
      <c r="A35" s="31"/>
      <c r="B35" s="32"/>
      <c r="C35" s="33" t="s">
        <v>31</v>
      </c>
      <c r="D35" s="12" t="s">
        <v>39</v>
      </c>
      <c r="E35" s="35"/>
      <c r="F35" s="49">
        <f>13011*1.05</f>
        <v>13661.550000000001</v>
      </c>
      <c r="G35" s="39"/>
      <c r="H35" s="48">
        <f t="shared" ref="H35:H43" si="8">G35*F35</f>
        <v>0</v>
      </c>
      <c r="I35" s="48"/>
      <c r="J35" s="48">
        <f t="shared" ref="J35:J43" si="9">I35*F35</f>
        <v>0</v>
      </c>
      <c r="K35" s="48"/>
      <c r="L35" s="48">
        <f t="shared" ref="L35:L43" si="10">K35*F35</f>
        <v>0</v>
      </c>
      <c r="M35" s="48">
        <f t="shared" ref="M35:M43" si="11">L35+J35+H35</f>
        <v>0</v>
      </c>
    </row>
    <row r="36" spans="1:14" s="30" customFormat="1">
      <c r="A36" s="31"/>
      <c r="B36" s="32"/>
      <c r="C36" s="33" t="s">
        <v>32</v>
      </c>
      <c r="D36" s="12" t="s">
        <v>39</v>
      </c>
      <c r="E36" s="35"/>
      <c r="F36" s="49">
        <f>1.05*10837</f>
        <v>11378.85</v>
      </c>
      <c r="G36" s="39"/>
      <c r="H36" s="48">
        <f t="shared" si="8"/>
        <v>0</v>
      </c>
      <c r="I36" s="48"/>
      <c r="J36" s="48">
        <f t="shared" si="9"/>
        <v>0</v>
      </c>
      <c r="K36" s="48"/>
      <c r="L36" s="48">
        <f t="shared" si="10"/>
        <v>0</v>
      </c>
      <c r="M36" s="48">
        <f t="shared" si="11"/>
        <v>0</v>
      </c>
    </row>
    <row r="37" spans="1:14" s="30" customFormat="1">
      <c r="A37" s="31"/>
      <c r="B37" s="32"/>
      <c r="C37" s="33" t="s">
        <v>33</v>
      </c>
      <c r="D37" s="12" t="s">
        <v>39</v>
      </c>
      <c r="E37" s="35"/>
      <c r="F37" s="49">
        <f>1.05*3260</f>
        <v>3423</v>
      </c>
      <c r="G37" s="39"/>
      <c r="H37" s="48">
        <f t="shared" si="8"/>
        <v>0</v>
      </c>
      <c r="I37" s="48"/>
      <c r="J37" s="48">
        <f t="shared" si="9"/>
        <v>0</v>
      </c>
      <c r="K37" s="48"/>
      <c r="L37" s="48">
        <f t="shared" si="10"/>
        <v>0</v>
      </c>
      <c r="M37" s="48">
        <f t="shared" si="11"/>
        <v>0</v>
      </c>
    </row>
    <row r="38" spans="1:14" s="30" customFormat="1">
      <c r="A38" s="31"/>
      <c r="B38" s="32"/>
      <c r="C38" s="33" t="s">
        <v>37</v>
      </c>
      <c r="D38" s="12" t="s">
        <v>39</v>
      </c>
      <c r="E38" s="35"/>
      <c r="F38" s="49">
        <f>1.05*1182</f>
        <v>1241.1000000000001</v>
      </c>
      <c r="G38" s="39"/>
      <c r="H38" s="48">
        <f t="shared" si="8"/>
        <v>0</v>
      </c>
      <c r="I38" s="48"/>
      <c r="J38" s="48">
        <f t="shared" si="9"/>
        <v>0</v>
      </c>
      <c r="K38" s="48"/>
      <c r="L38" s="48">
        <f t="shared" si="10"/>
        <v>0</v>
      </c>
      <c r="M38" s="48">
        <f t="shared" si="11"/>
        <v>0</v>
      </c>
    </row>
    <row r="39" spans="1:14" s="30" customFormat="1">
      <c r="A39" s="31"/>
      <c r="B39" s="32"/>
      <c r="C39" s="33" t="s">
        <v>36</v>
      </c>
      <c r="D39" s="12" t="s">
        <v>39</v>
      </c>
      <c r="E39" s="35"/>
      <c r="F39" s="49">
        <f>1.05*12630</f>
        <v>13261.5</v>
      </c>
      <c r="G39" s="39"/>
      <c r="H39" s="48">
        <f t="shared" si="8"/>
        <v>0</v>
      </c>
      <c r="I39" s="48"/>
      <c r="J39" s="48">
        <f t="shared" si="9"/>
        <v>0</v>
      </c>
      <c r="K39" s="48"/>
      <c r="L39" s="48">
        <f t="shared" si="10"/>
        <v>0</v>
      </c>
      <c r="M39" s="48">
        <f t="shared" si="11"/>
        <v>0</v>
      </c>
    </row>
    <row r="40" spans="1:14" s="30" customFormat="1">
      <c r="A40" s="31"/>
      <c r="B40" s="32"/>
      <c r="C40" s="33" t="s">
        <v>34</v>
      </c>
      <c r="D40" s="12" t="s">
        <v>39</v>
      </c>
      <c r="E40" s="35"/>
      <c r="F40" s="49">
        <f>1.05*1015</f>
        <v>1065.75</v>
      </c>
      <c r="G40" s="39"/>
      <c r="H40" s="48">
        <f t="shared" si="8"/>
        <v>0</v>
      </c>
      <c r="I40" s="48"/>
      <c r="J40" s="48">
        <f t="shared" si="9"/>
        <v>0</v>
      </c>
      <c r="K40" s="48"/>
      <c r="L40" s="48">
        <f t="shared" si="10"/>
        <v>0</v>
      </c>
      <c r="M40" s="48">
        <f t="shared" si="11"/>
        <v>0</v>
      </c>
    </row>
    <row r="41" spans="1:14" s="30" customFormat="1">
      <c r="A41" s="31"/>
      <c r="B41" s="32"/>
      <c r="C41" s="33" t="s">
        <v>35</v>
      </c>
      <c r="D41" s="12" t="s">
        <v>39</v>
      </c>
      <c r="E41" s="35"/>
      <c r="F41" s="49">
        <f>1.05*1300</f>
        <v>1365</v>
      </c>
      <c r="G41" s="39"/>
      <c r="H41" s="48">
        <f t="shared" si="8"/>
        <v>0</v>
      </c>
      <c r="I41" s="48"/>
      <c r="J41" s="48">
        <f t="shared" si="9"/>
        <v>0</v>
      </c>
      <c r="K41" s="48"/>
      <c r="L41" s="48">
        <f t="shared" si="10"/>
        <v>0</v>
      </c>
      <c r="M41" s="48">
        <f t="shared" si="11"/>
        <v>0</v>
      </c>
    </row>
    <row r="42" spans="1:14" s="30" customFormat="1">
      <c r="A42" s="31"/>
      <c r="B42" s="32"/>
      <c r="C42" s="33" t="s">
        <v>38</v>
      </c>
      <c r="D42" s="12" t="s">
        <v>39</v>
      </c>
      <c r="E42" s="35"/>
      <c r="F42" s="49">
        <f>1.05*1024</f>
        <v>1075.2</v>
      </c>
      <c r="G42" s="39"/>
      <c r="H42" s="48">
        <f t="shared" si="8"/>
        <v>0</v>
      </c>
      <c r="I42" s="48"/>
      <c r="J42" s="48">
        <f t="shared" si="9"/>
        <v>0</v>
      </c>
      <c r="K42" s="48"/>
      <c r="L42" s="48">
        <f t="shared" si="10"/>
        <v>0</v>
      </c>
      <c r="M42" s="48">
        <f t="shared" si="11"/>
        <v>0</v>
      </c>
    </row>
    <row r="43" spans="1:14" s="30" customFormat="1">
      <c r="A43" s="31"/>
      <c r="B43" s="32"/>
      <c r="C43" s="33" t="s">
        <v>27</v>
      </c>
      <c r="D43" s="12" t="s">
        <v>29</v>
      </c>
      <c r="E43" s="35"/>
      <c r="F43" s="49">
        <f>F34</f>
        <v>46.47195</v>
      </c>
      <c r="G43" s="39"/>
      <c r="H43" s="48">
        <f t="shared" si="8"/>
        <v>0</v>
      </c>
      <c r="I43" s="48"/>
      <c r="J43" s="48"/>
      <c r="K43" s="48"/>
      <c r="L43" s="48">
        <f t="shared" si="10"/>
        <v>0</v>
      </c>
      <c r="M43" s="48">
        <f t="shared" si="11"/>
        <v>0</v>
      </c>
    </row>
    <row r="44" spans="1:14" s="30" customFormat="1">
      <c r="A44" s="31"/>
      <c r="B44" s="32"/>
      <c r="C44" s="33"/>
      <c r="D44" s="12"/>
      <c r="E44" s="35"/>
      <c r="F44" s="49"/>
      <c r="G44" s="39"/>
      <c r="H44" s="39"/>
      <c r="I44" s="39"/>
      <c r="J44" s="39"/>
      <c r="K44" s="39"/>
      <c r="L44" s="39"/>
      <c r="M44" s="39"/>
    </row>
    <row r="45" spans="1:14" s="30" customFormat="1" ht="34.5" customHeight="1">
      <c r="A45" s="23">
        <v>8</v>
      </c>
      <c r="B45" s="28"/>
      <c r="C45" s="29" t="s">
        <v>40</v>
      </c>
      <c r="D45" s="11" t="s">
        <v>28</v>
      </c>
      <c r="E45" s="37"/>
      <c r="F45" s="50">
        <f>F34</f>
        <v>46.47195</v>
      </c>
      <c r="G45" s="38"/>
      <c r="H45" s="38">
        <f>G45*F45</f>
        <v>0</v>
      </c>
      <c r="I45" s="38"/>
      <c r="J45" s="38"/>
      <c r="K45" s="38"/>
      <c r="L45" s="38">
        <f>K45*F45</f>
        <v>0</v>
      </c>
      <c r="M45" s="38">
        <f>L45+J45+H45</f>
        <v>0</v>
      </c>
    </row>
    <row r="46" spans="1:14" s="30" customFormat="1">
      <c r="A46" s="31"/>
      <c r="B46" s="32"/>
      <c r="C46" s="34"/>
      <c r="D46" s="12"/>
      <c r="E46" s="35"/>
      <c r="F46" s="49"/>
      <c r="G46" s="39"/>
      <c r="H46" s="39"/>
      <c r="I46" s="39"/>
      <c r="J46" s="39"/>
      <c r="K46" s="39"/>
      <c r="L46" s="39"/>
      <c r="M46" s="39"/>
    </row>
    <row r="47" spans="1:14" s="30" customFormat="1" ht="34.5" customHeight="1">
      <c r="A47" s="23">
        <v>9</v>
      </c>
      <c r="B47" s="28"/>
      <c r="C47" s="29" t="s">
        <v>43</v>
      </c>
      <c r="D47" s="11" t="s">
        <v>44</v>
      </c>
      <c r="E47" s="37"/>
      <c r="F47" s="50">
        <v>1</v>
      </c>
      <c r="G47" s="38"/>
      <c r="H47" s="38">
        <f>G47*F47</f>
        <v>0</v>
      </c>
      <c r="I47" s="38"/>
      <c r="J47" s="38"/>
      <c r="K47" s="38"/>
      <c r="L47" s="38">
        <f>K47*F47</f>
        <v>0</v>
      </c>
      <c r="M47" s="38">
        <f>L47+J47+H47</f>
        <v>0</v>
      </c>
    </row>
    <row r="48" spans="1:14" s="30" customFormat="1">
      <c r="A48" s="31"/>
      <c r="B48" s="32"/>
      <c r="C48" s="34"/>
      <c r="D48" s="12"/>
      <c r="E48" s="35"/>
      <c r="F48" s="49"/>
      <c r="G48" s="39"/>
      <c r="H48" s="39"/>
      <c r="I48" s="39"/>
      <c r="J48" s="39"/>
      <c r="K48" s="39"/>
      <c r="L48" s="39"/>
      <c r="M48" s="39"/>
    </row>
    <row r="49" spans="1:13" s="30" customFormat="1" ht="34.5" customHeight="1">
      <c r="A49" s="23">
        <v>10</v>
      </c>
      <c r="B49" s="28"/>
      <c r="C49" s="29" t="s">
        <v>45</v>
      </c>
      <c r="D49" s="11" t="s">
        <v>44</v>
      </c>
      <c r="E49" s="37"/>
      <c r="F49" s="50">
        <v>1</v>
      </c>
      <c r="G49" s="38"/>
      <c r="H49" s="38">
        <f>G49*F49</f>
        <v>0</v>
      </c>
      <c r="I49" s="38"/>
      <c r="J49" s="38"/>
      <c r="K49" s="38"/>
      <c r="L49" s="38">
        <f>K49*F49</f>
        <v>0</v>
      </c>
      <c r="M49" s="38">
        <f>L49+J49+H49</f>
        <v>0</v>
      </c>
    </row>
    <row r="50" spans="1:13" s="30" customFormat="1">
      <c r="A50" s="31"/>
      <c r="B50" s="32"/>
      <c r="C50" s="34"/>
      <c r="D50" s="12"/>
      <c r="E50" s="35"/>
      <c r="F50" s="49"/>
      <c r="G50" s="39"/>
      <c r="H50" s="39"/>
      <c r="I50" s="39"/>
      <c r="J50" s="39"/>
      <c r="K50" s="39"/>
      <c r="L50" s="39"/>
      <c r="M50" s="39"/>
    </row>
    <row r="51" spans="1:13" s="30" customFormat="1" ht="34.5" customHeight="1">
      <c r="A51" s="23">
        <v>11</v>
      </c>
      <c r="B51" s="28"/>
      <c r="C51" s="29" t="s">
        <v>49</v>
      </c>
      <c r="D51" s="11" t="s">
        <v>10</v>
      </c>
      <c r="E51" s="37"/>
      <c r="F51" s="50">
        <f>51*26.5</f>
        <v>1351.5</v>
      </c>
      <c r="G51" s="38"/>
      <c r="H51" s="38">
        <f>G51*F51</f>
        <v>0</v>
      </c>
      <c r="I51" s="38"/>
      <c r="J51" s="38"/>
      <c r="K51" s="38"/>
      <c r="L51" s="38">
        <f>K51*F51</f>
        <v>0</v>
      </c>
      <c r="M51" s="38">
        <f>L51+J51+H51</f>
        <v>0</v>
      </c>
    </row>
    <row r="52" spans="1:13" s="30" customFormat="1">
      <c r="A52" s="31"/>
      <c r="B52" s="32"/>
      <c r="C52" s="34"/>
      <c r="D52" s="12"/>
      <c r="E52" s="35"/>
      <c r="F52" s="49"/>
      <c r="G52" s="48"/>
      <c r="H52" s="39"/>
      <c r="I52" s="39"/>
      <c r="J52" s="39"/>
      <c r="K52" s="39"/>
      <c r="L52" s="39"/>
      <c r="M52" s="39"/>
    </row>
    <row r="53" spans="1:13" s="30" customFormat="1" ht="34.5" customHeight="1">
      <c r="A53" s="23">
        <v>12</v>
      </c>
      <c r="B53" s="28"/>
      <c r="C53" s="29" t="s">
        <v>50</v>
      </c>
      <c r="D53" s="11" t="s">
        <v>10</v>
      </c>
      <c r="E53" s="37"/>
      <c r="F53" s="50">
        <f>655+320</f>
        <v>975</v>
      </c>
      <c r="G53" s="38"/>
      <c r="H53" s="38">
        <f>G53*F53</f>
        <v>0</v>
      </c>
      <c r="I53" s="38"/>
      <c r="J53" s="38"/>
      <c r="K53" s="38"/>
      <c r="L53" s="38">
        <f>K53*F53</f>
        <v>0</v>
      </c>
      <c r="M53" s="38">
        <f>L53+J53+H53</f>
        <v>0</v>
      </c>
    </row>
    <row r="54" spans="1:13" s="30" customFormat="1">
      <c r="A54" s="31"/>
      <c r="B54" s="32"/>
      <c r="C54" s="34"/>
      <c r="D54" s="12"/>
      <c r="E54" s="35"/>
      <c r="F54" s="49"/>
      <c r="G54" s="39"/>
      <c r="H54" s="39"/>
      <c r="I54" s="39"/>
      <c r="J54" s="39"/>
      <c r="K54" s="39"/>
      <c r="L54" s="39"/>
      <c r="M54" s="39"/>
    </row>
    <row r="55" spans="1:13" s="30" customFormat="1" ht="21" customHeight="1">
      <c r="A55" s="23">
        <v>13</v>
      </c>
      <c r="B55" s="28"/>
      <c r="C55" s="29" t="s">
        <v>46</v>
      </c>
      <c r="D55" s="11" t="s">
        <v>10</v>
      </c>
      <c r="E55" s="37"/>
      <c r="F55" s="50">
        <v>95</v>
      </c>
      <c r="G55" s="38"/>
      <c r="H55" s="38">
        <f>G55*F55</f>
        <v>0</v>
      </c>
      <c r="I55" s="38"/>
      <c r="J55" s="38"/>
      <c r="K55" s="38"/>
      <c r="L55" s="38">
        <f>K55*F55</f>
        <v>0</v>
      </c>
      <c r="M55" s="38">
        <f>L55+J55+H55</f>
        <v>0</v>
      </c>
    </row>
    <row r="56" spans="1:13" s="30" customFormat="1">
      <c r="A56" s="31"/>
      <c r="B56" s="32"/>
      <c r="C56" s="34"/>
      <c r="D56" s="12"/>
      <c r="E56" s="35"/>
      <c r="F56" s="49"/>
      <c r="G56" s="39"/>
      <c r="H56" s="39"/>
      <c r="I56" s="39"/>
      <c r="J56" s="39"/>
      <c r="K56" s="39"/>
      <c r="L56" s="39"/>
      <c r="M56" s="39"/>
    </row>
    <row r="57" spans="1:13" s="30" customFormat="1" ht="24" customHeight="1">
      <c r="A57" s="23">
        <v>14</v>
      </c>
      <c r="B57" s="28"/>
      <c r="C57" s="29" t="s">
        <v>42</v>
      </c>
      <c r="D57" s="11" t="s">
        <v>51</v>
      </c>
      <c r="E57" s="37"/>
      <c r="F57" s="50">
        <f>104+65</f>
        <v>169</v>
      </c>
      <c r="G57" s="38"/>
      <c r="H57" s="38">
        <f>G57*F57</f>
        <v>0</v>
      </c>
      <c r="I57" s="38"/>
      <c r="J57" s="38"/>
      <c r="K57" s="38"/>
      <c r="L57" s="38">
        <f>K57*F57</f>
        <v>0</v>
      </c>
      <c r="M57" s="38">
        <f>L57+J57+H57</f>
        <v>0</v>
      </c>
    </row>
    <row r="58" spans="1:13" s="30" customFormat="1" ht="15.75" thickBot="1">
      <c r="A58" s="31"/>
      <c r="B58" s="32"/>
      <c r="C58" s="34"/>
      <c r="D58" s="12"/>
      <c r="E58" s="35"/>
      <c r="F58" s="49"/>
      <c r="G58" s="39"/>
      <c r="H58" s="39"/>
      <c r="I58" s="39"/>
      <c r="J58" s="39"/>
      <c r="K58" s="39"/>
      <c r="L58" s="39"/>
      <c r="M58" s="39"/>
    </row>
    <row r="59" spans="1:13" s="66" customFormat="1" ht="22.5" customHeight="1" thickBot="1">
      <c r="A59" s="62"/>
      <c r="B59" s="13"/>
      <c r="C59" s="67" t="s">
        <v>11</v>
      </c>
      <c r="D59" s="13"/>
      <c r="E59" s="63"/>
      <c r="F59" s="64"/>
      <c r="G59" s="40"/>
      <c r="H59" s="41">
        <f>SUM(H6:H54)</f>
        <v>0</v>
      </c>
      <c r="I59" s="63"/>
      <c r="J59" s="41">
        <f>SUM(J6:J54)</f>
        <v>0</v>
      </c>
      <c r="K59" s="65"/>
      <c r="L59" s="41">
        <f>SUM(L6:L54)</f>
        <v>0</v>
      </c>
      <c r="M59" s="41">
        <f>SUM(M6:M57)</f>
        <v>0</v>
      </c>
    </row>
    <row r="60" spans="1:13" ht="21.75" customHeight="1">
      <c r="A60" s="24"/>
      <c r="B60" s="14"/>
      <c r="C60" s="57" t="s">
        <v>16</v>
      </c>
      <c r="D60" s="15"/>
      <c r="E60" s="42"/>
      <c r="F60" s="51"/>
      <c r="G60" s="42"/>
      <c r="H60" s="42"/>
      <c r="I60" s="42"/>
      <c r="J60" s="42"/>
      <c r="K60" s="42"/>
      <c r="L60" s="42"/>
      <c r="M60" s="43">
        <f>D60*M59</f>
        <v>0</v>
      </c>
    </row>
    <row r="61" spans="1:13" ht="21.75" customHeight="1">
      <c r="A61" s="25"/>
      <c r="B61" s="9"/>
      <c r="C61" s="58" t="s">
        <v>11</v>
      </c>
      <c r="D61" s="16"/>
      <c r="E61" s="36"/>
      <c r="F61" s="52"/>
      <c r="G61" s="36"/>
      <c r="H61" s="36"/>
      <c r="I61" s="36"/>
      <c r="J61" s="36"/>
      <c r="K61" s="36"/>
      <c r="L61" s="36"/>
      <c r="M61" s="44">
        <f>M60+M59</f>
        <v>0</v>
      </c>
    </row>
    <row r="62" spans="1:13" ht="21.75" customHeight="1">
      <c r="A62" s="24"/>
      <c r="B62" s="14"/>
      <c r="C62" s="57" t="s">
        <v>12</v>
      </c>
      <c r="D62" s="17"/>
      <c r="E62" s="42"/>
      <c r="F62" s="51"/>
      <c r="G62" s="42"/>
      <c r="H62" s="42"/>
      <c r="I62" s="42"/>
      <c r="J62" s="42"/>
      <c r="K62" s="42"/>
      <c r="L62" s="42"/>
      <c r="M62" s="43">
        <f>D62*M61</f>
        <v>0</v>
      </c>
    </row>
    <row r="63" spans="1:13" ht="21.75" customHeight="1">
      <c r="A63" s="25"/>
      <c r="B63" s="9"/>
      <c r="C63" s="58" t="s">
        <v>11</v>
      </c>
      <c r="D63" s="16"/>
      <c r="E63" s="36"/>
      <c r="F63" s="52"/>
      <c r="G63" s="36"/>
      <c r="H63" s="36"/>
      <c r="I63" s="36"/>
      <c r="J63" s="36"/>
      <c r="K63" s="36"/>
      <c r="L63" s="36"/>
      <c r="M63" s="44">
        <f>M62+M61</f>
        <v>0</v>
      </c>
    </row>
    <row r="64" spans="1:13" ht="21.75" customHeight="1">
      <c r="A64" s="26"/>
      <c r="B64" s="18"/>
      <c r="C64" s="59" t="s">
        <v>13</v>
      </c>
      <c r="D64" s="19"/>
      <c r="E64" s="45"/>
      <c r="F64" s="53"/>
      <c r="G64" s="45"/>
      <c r="H64" s="45"/>
      <c r="I64" s="45"/>
      <c r="J64" s="45"/>
      <c r="K64" s="45"/>
      <c r="L64" s="45"/>
      <c r="M64" s="46">
        <f>D64*M63</f>
        <v>0</v>
      </c>
    </row>
    <row r="65" spans="1:15" ht="21.75" customHeight="1">
      <c r="A65" s="25"/>
      <c r="B65" s="9"/>
      <c r="C65" s="58" t="s">
        <v>11</v>
      </c>
      <c r="D65" s="16"/>
      <c r="E65" s="36"/>
      <c r="F65" s="52"/>
      <c r="G65" s="36"/>
      <c r="H65" s="36"/>
      <c r="I65" s="36"/>
      <c r="J65" s="36"/>
      <c r="K65" s="36"/>
      <c r="L65" s="36"/>
      <c r="M65" s="44">
        <f>M64+M63</f>
        <v>0</v>
      </c>
    </row>
    <row r="66" spans="1:15" ht="21.75" customHeight="1" thickBot="1">
      <c r="A66" s="26"/>
      <c r="B66" s="18"/>
      <c r="C66" s="59" t="s">
        <v>48</v>
      </c>
      <c r="D66" s="19">
        <v>0.18</v>
      </c>
      <c r="E66" s="45"/>
      <c r="F66" s="53"/>
      <c r="G66" s="45"/>
      <c r="H66" s="45"/>
      <c r="I66" s="45"/>
      <c r="J66" s="45"/>
      <c r="K66" s="45"/>
      <c r="L66" s="45"/>
      <c r="M66" s="46">
        <f>D66*M65</f>
        <v>0</v>
      </c>
    </row>
    <row r="67" spans="1:15" s="75" customFormat="1" ht="24.75" customHeight="1" thickBot="1">
      <c r="A67" s="68"/>
      <c r="B67" s="69"/>
      <c r="C67" s="70" t="s">
        <v>14</v>
      </c>
      <c r="D67" s="71"/>
      <c r="E67" s="72"/>
      <c r="F67" s="73"/>
      <c r="G67" s="72"/>
      <c r="H67" s="72"/>
      <c r="I67" s="72"/>
      <c r="J67" s="72"/>
      <c r="K67" s="72"/>
      <c r="L67" s="72"/>
      <c r="M67" s="74">
        <f>M66+M65</f>
        <v>0</v>
      </c>
      <c r="O67" s="76"/>
    </row>
  </sheetData>
  <autoFilter ref="C1:C67" xr:uid="{00000000-0009-0000-0000-000000000000}"/>
  <mergeCells count="10">
    <mergeCell ref="A1:M2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ageMargins left="0.7" right="0.7" top="0.75" bottom="0.75" header="0.3" footer="0.3"/>
  <pageSetup paperSize="9" orientation="portrait" r:id="rId1"/>
  <ignoredErrors>
    <ignoredError sqref="M61:M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S E R</dc:creator>
  <cp:lastModifiedBy>Notebook</cp:lastModifiedBy>
  <dcterms:created xsi:type="dcterms:W3CDTF">2021-02-10T07:48:03Z</dcterms:created>
  <dcterms:modified xsi:type="dcterms:W3CDTF">2021-08-17T11:58:24Z</dcterms:modified>
</cp:coreProperties>
</file>